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ocedura ad evidenza pubblica per affidamento spiagge\Conteggi spiagge 2022\"/>
    </mc:Choice>
  </mc:AlternateContent>
  <xr:revisionPtr revIDLastSave="0" documentId="13_ncr:1_{38B73C43-BF9D-4E89-A4E9-0081B29E713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NTA CATERINA" sheetId="1" r:id="rId1"/>
    <sheet name="ESEMPI" sheetId="4" r:id="rId2"/>
  </sheets>
  <definedNames>
    <definedName name="_xlnm.Print_Area" localSheetId="1">ESEMPI!$A$1:$C$21</definedName>
    <definedName name="_xlnm.Print_Area" localSheetId="0">'SANTA CATERINA'!$A$1:$C$22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8" i="1" l="1"/>
  <c r="C21" i="1"/>
  <c r="C11" i="4" l="1"/>
  <c r="C19" i="4" s="1"/>
  <c r="C4" i="4"/>
  <c r="C18" i="4" s="1"/>
  <c r="C21" i="4"/>
  <c r="C5" i="4" l="1"/>
  <c r="C8" i="4" s="1"/>
  <c r="C12" i="4"/>
  <c r="C15" i="4" s="1"/>
  <c r="D29" i="1"/>
  <c r="D40" i="1" l="1"/>
  <c r="D42" i="1"/>
  <c r="D43" i="1"/>
  <c r="D41" i="1"/>
  <c r="D35" i="1"/>
  <c r="D30" i="1"/>
  <c r="D31" i="1"/>
  <c r="D32" i="1"/>
  <c r="D46" i="1"/>
  <c r="C44" i="1"/>
  <c r="C38" i="1"/>
  <c r="D37" i="1"/>
  <c r="D36" i="1"/>
  <c r="D34" i="1"/>
  <c r="D33" i="1"/>
  <c r="C48" i="1" l="1"/>
  <c r="D38" i="1"/>
  <c r="D44" i="1"/>
  <c r="D48" i="1" l="1"/>
</calcChain>
</file>

<file path=xl/sharedStrings.xml><?xml version="1.0" encoding="utf-8"?>
<sst xmlns="http://schemas.openxmlformats.org/spreadsheetml/2006/main" count="75" uniqueCount="62">
  <si>
    <t>COSTI</t>
  </si>
  <si>
    <t xml:space="preserve">Ammort. spese pluriennali capitalizzate </t>
  </si>
  <si>
    <t>Ammortamento attrezzature specifiche</t>
  </si>
  <si>
    <t>Costo per servizi amministrativi generali</t>
  </si>
  <si>
    <t>Costo per TARI</t>
  </si>
  <si>
    <t>Costo god. beni terzi (canone demaniale e tassa regionale)</t>
  </si>
  <si>
    <t xml:space="preserve">Recar/acquisto passatoia disabili </t>
  </si>
  <si>
    <t>Liguria Servizi/ 1 moscone</t>
  </si>
  <si>
    <t>PREVISIONE ECONOMICA ANNUA SANTA CATERINA</t>
  </si>
  <si>
    <t>Tecnosaldo/realizzaz staz pompaggio fogna</t>
  </si>
  <si>
    <t>BOZZA</t>
  </si>
  <si>
    <t>SANTA CATERINA</t>
  </si>
  <si>
    <t>attrezzature</t>
  </si>
  <si>
    <t>80 LETTINI</t>
  </si>
  <si>
    <t>GamaBeach/acquisto 40  ombrelloni usati</t>
  </si>
  <si>
    <t>**Home Idea/chiosco bar 3X2</t>
  </si>
  <si>
    <t>**Rampe disabili</t>
  </si>
  <si>
    <t xml:space="preserve">Recar/acquisto cabine </t>
  </si>
  <si>
    <t xml:space="preserve">Recar/acquisto camminamenti </t>
  </si>
  <si>
    <t xml:space="preserve">Masotti/fornitura attrezzatura cucine </t>
  </si>
  <si>
    <t>attrezzature Totale</t>
  </si>
  <si>
    <t>costi pluriennali</t>
  </si>
  <si>
    <t xml:space="preserve">Immob Grattacielo/costr rampe handicap </t>
  </si>
  <si>
    <t>Sichetti Nicola/direzione tecnica spiagge</t>
  </si>
  <si>
    <t xml:space="preserve">SIAC/impianti elettrici spiagge </t>
  </si>
  <si>
    <t>costi pluriennali Totale</t>
  </si>
  <si>
    <t>investimenti</t>
  </si>
  <si>
    <t>** Montaggio  cabine 1' anno</t>
  </si>
  <si>
    <t>investimenti Totale</t>
  </si>
  <si>
    <t>SANTA CATERINA Totale</t>
  </si>
  <si>
    <t>Spese di pulizia iniziale/finale</t>
  </si>
  <si>
    <t>Montaggio / ripascimento</t>
  </si>
  <si>
    <t>TOTALE SPESE</t>
  </si>
  <si>
    <t>MARGINE OPERATIVO</t>
  </si>
  <si>
    <t xml:space="preserve">CAPITALE INVESTITO 3% </t>
  </si>
  <si>
    <t>CORRISPETTIVO COMPRENSIVO DELL'UTILE DELL'ASSOCIANTE DA DESTINARE ESCLUSIVAMENTE AL PARCO COSTIERO</t>
  </si>
  <si>
    <t>COSTI ASSUNTI DALL'ASSOCIATO</t>
  </si>
  <si>
    <t>** Spese per personale di sorveglianza</t>
  </si>
  <si>
    <t>** Spese per pulizie ordinarie</t>
  </si>
  <si>
    <t>Esempi di corrispettivi offerti i n diminuzione o aumento</t>
  </si>
  <si>
    <t>caso 1) corrispettivo in diminuzione su base d'asta</t>
  </si>
  <si>
    <t>A)</t>
  </si>
  <si>
    <t>base d'asta</t>
  </si>
  <si>
    <t>B)</t>
  </si>
  <si>
    <t>corrispettivo offerto</t>
  </si>
  <si>
    <t>C)</t>
  </si>
  <si>
    <t xml:space="preserve">D) </t>
  </si>
  <si>
    <t>partecipazione alle perdite 20% di C</t>
  </si>
  <si>
    <t xml:space="preserve">E) </t>
  </si>
  <si>
    <t>corrispettivo a favore di AMAIE Energia e Servizi S.r.l. (B+D)</t>
  </si>
  <si>
    <t>caso 2) corrispettivo in aumento su (base d'asta+margine operativo)</t>
  </si>
  <si>
    <t>base d'asta + margine operativo</t>
  </si>
  <si>
    <t>differenza in più (B-A)</t>
  </si>
  <si>
    <t>partecipazione agli utili 20% di C</t>
  </si>
  <si>
    <t>corrispettivo a favore di AMAIE Energia e Servizi S.r.l. (B-D)</t>
  </si>
  <si>
    <t>caso 3) corrispettivo tra base d'asta e (base d'asta+margine operativo)</t>
  </si>
  <si>
    <t>corrispettivo a favore di AMAIE Energia e Servizi S.r.l.</t>
  </si>
  <si>
    <r>
      <rPr>
        <b/>
        <sz val="11"/>
        <color theme="1"/>
        <rFont val="Calibri"/>
        <family val="2"/>
        <scheme val="minor"/>
      </rPr>
      <t>IMPORTANTE</t>
    </r>
    <r>
      <rPr>
        <sz val="11"/>
        <color theme="1"/>
        <rFont val="Calibri"/>
        <family val="2"/>
        <scheme val="minor"/>
      </rPr>
      <t>: sul retro sono riportati esempi delle modalità di calcolo del corrispettivo</t>
    </r>
  </si>
  <si>
    <t>differenza in meno (A-B)</t>
  </si>
  <si>
    <t>CORRISPETTIVO MINIMO DI COPERTURA DEI SOLI COSTI DIRETTI SOSTENUTI DALL'ASSOCIANTE</t>
  </si>
  <si>
    <t>BASE D'ASTA</t>
  </si>
  <si>
    <t>BASE D'ASTA + MARGINE OPERATIVO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</si>
</sst>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€&quot;\ #,##0.00;[Red]\-&quot;€&quot;\ #,##0.00"/>
    <numFmt numFmtId="165" formatCode="_-&quot;€&quot;\ * #,##0.00_-;\-&quot;€&quot;\ * #,##0.00_-;_-&quot;€&quot;\ * &quot;-&quot;??_-;_-@_-"/>
    <numFmt numFmtId="166" formatCode="&quot;€&quot;\ 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.5"/>
      <color rgb="FF000000"/>
      <name val="Calibri"/>
      <family val="2"/>
      <scheme val="minor"/>
    </font>
    <font>
      <b/>
      <sz val="11.5"/>
      <color rgb="FF000000"/>
      <name val="Calibri"/>
      <family val="2"/>
      <scheme val="minor"/>
    </font>
    <font>
      <sz val="11.5"/>
      <color rgb="FF000000"/>
      <name val="Calibri"/>
      <family val="2"/>
      <scheme val="minor"/>
    </font>
    <font>
      <b/>
      <sz val="11.5"/>
      <color theme="1"/>
      <name val="Calibri"/>
      <family val="2"/>
      <scheme val="minor"/>
    </font>
    <font>
      <sz val="11.5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E2EFDA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3" fontId="0" fillId="3" borderId="5" xfId="0" applyNumberFormat="1" applyFill="1" applyBorder="1"/>
    <xf numFmtId="0" fontId="4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164" fontId="5" fillId="0" borderId="4" xfId="0" applyNumberFormat="1" applyFont="1" applyBorder="1" applyAlignment="1">
      <alignment horizontal="right" vertical="center"/>
    </xf>
    <xf numFmtId="164" fontId="4" fillId="0" borderId="4" xfId="0" applyNumberFormat="1" applyFont="1" applyBorder="1" applyAlignment="1">
      <alignment horizontal="right" vertical="center"/>
    </xf>
    <xf numFmtId="166" fontId="5" fillId="0" borderId="4" xfId="1" applyNumberFormat="1" applyFont="1" applyBorder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8" fillId="0" borderId="0" xfId="0" applyFont="1"/>
    <xf numFmtId="0" fontId="9" fillId="3" borderId="5" xfId="0" applyFont="1" applyFill="1" applyBorder="1" applyAlignment="1">
      <alignment horizontal="left"/>
    </xf>
    <xf numFmtId="3" fontId="9" fillId="0" borderId="5" xfId="0" applyNumberFormat="1" applyFont="1" applyBorder="1"/>
    <xf numFmtId="0" fontId="9" fillId="3" borderId="5" xfId="0" applyFont="1" applyFill="1" applyBorder="1" applyAlignment="1">
      <alignment horizontal="left" indent="1"/>
    </xf>
    <xf numFmtId="0" fontId="0" fillId="3" borderId="5" xfId="0" applyFill="1" applyBorder="1" applyAlignment="1">
      <alignment horizontal="left" indent="2"/>
    </xf>
    <xf numFmtId="3" fontId="9" fillId="3" borderId="5" xfId="0" applyNumberFormat="1" applyFont="1" applyFill="1" applyBorder="1"/>
    <xf numFmtId="3" fontId="0" fillId="3" borderId="0" xfId="0" applyNumberFormat="1" applyFill="1" applyBorder="1"/>
    <xf numFmtId="0" fontId="0" fillId="0" borderId="0" xfId="0" applyBorder="1"/>
    <xf numFmtId="0" fontId="2" fillId="0" borderId="0" xfId="0" applyFont="1" applyBorder="1"/>
    <xf numFmtId="0" fontId="5" fillId="3" borderId="3" xfId="0" applyFont="1" applyFill="1" applyBorder="1" applyAlignment="1">
      <alignment vertical="center"/>
    </xf>
    <xf numFmtId="164" fontId="5" fillId="3" borderId="4" xfId="0" applyNumberFormat="1" applyFont="1" applyFill="1" applyBorder="1" applyAlignment="1">
      <alignment horizontal="right" vertical="center"/>
    </xf>
    <xf numFmtId="0" fontId="5" fillId="0" borderId="6" xfId="0" applyFont="1" applyBorder="1" applyAlignment="1">
      <alignment vertical="center"/>
    </xf>
    <xf numFmtId="166" fontId="5" fillId="0" borderId="7" xfId="1" applyNumberFormat="1" applyFont="1" applyBorder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164" fontId="6" fillId="0" borderId="6" xfId="0" applyNumberFormat="1" applyFont="1" applyBorder="1" applyAlignment="1">
      <alignment vertical="center"/>
    </xf>
    <xf numFmtId="164" fontId="7" fillId="0" borderId="6" xfId="0" applyNumberFormat="1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4" fontId="0" fillId="0" borderId="0" xfId="0" applyNumberFormat="1"/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0" fillId="0" borderId="0" xfId="0" applyAlignment="1">
      <alignment vertical="center"/>
    </xf>
    <xf numFmtId="164" fontId="7" fillId="0" borderId="0" xfId="0" applyNumberFormat="1" applyFont="1" applyBorder="1" applyAlignment="1">
      <alignment vertical="center"/>
    </xf>
    <xf numFmtId="164" fontId="6" fillId="0" borderId="0" xfId="0" applyNumberFormat="1" applyFont="1" applyBorder="1" applyAlignment="1">
      <alignment vertical="center"/>
    </xf>
    <xf numFmtId="3" fontId="9" fillId="0" borderId="5" xfId="0" applyNumberFormat="1" applyFont="1" applyBorder="1" applyAlignment="1">
      <alignment vertical="center"/>
    </xf>
    <xf numFmtId="3" fontId="0" fillId="3" borderId="5" xfId="0" applyNumberFormat="1" applyFill="1" applyBorder="1" applyAlignment="1">
      <alignment vertical="center"/>
    </xf>
    <xf numFmtId="3" fontId="9" fillId="3" borderId="5" xfId="0" applyNumberFormat="1" applyFont="1" applyFill="1" applyBorder="1" applyAlignment="1">
      <alignment vertic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2"/>
  <sheetViews>
    <sheetView tabSelected="1" topLeftCell="A12" zoomScaleNormal="100" workbookViewId="0">
      <selection activeCell="B22" sqref="B22"/>
    </sheetView>
  </sheetViews>
  <sheetFormatPr defaultRowHeight="33" customHeight="1" x14ac:dyDescent="0.25"/>
  <cols>
    <col min="1" max="1" width="4.28515625" customWidth="1"/>
    <col min="2" max="2" width="59.28515625" customWidth="1"/>
    <col min="3" max="3" width="14.85546875" style="33" customWidth="1"/>
    <col min="4" max="4" width="11.42578125" customWidth="1"/>
  </cols>
  <sheetData>
    <row r="1" spans="1:3" ht="18.75" customHeight="1" x14ac:dyDescent="0.3">
      <c r="B1" s="11" t="s">
        <v>10</v>
      </c>
    </row>
    <row r="2" spans="1:3" ht="15.75" customHeight="1" thickBot="1" x14ac:dyDescent="0.3"/>
    <row r="3" spans="1:3" ht="33" customHeight="1" thickBot="1" x14ac:dyDescent="0.3">
      <c r="B3" s="30" t="s">
        <v>8</v>
      </c>
      <c r="C3" s="31"/>
    </row>
    <row r="4" spans="1:3" ht="33" customHeight="1" thickBot="1" x14ac:dyDescent="0.3">
      <c r="B4" s="3" t="s">
        <v>0</v>
      </c>
      <c r="C4" s="4"/>
    </row>
    <row r="5" spans="1:3" ht="33" customHeight="1" thickBot="1" x14ac:dyDescent="0.3">
      <c r="B5" s="20" t="s">
        <v>1</v>
      </c>
      <c r="C5" s="21">
        <v>4346</v>
      </c>
    </row>
    <row r="6" spans="1:3" ht="33" customHeight="1" thickBot="1" x14ac:dyDescent="0.3">
      <c r="B6" s="20" t="s">
        <v>2</v>
      </c>
      <c r="C6" s="21">
        <v>6552</v>
      </c>
    </row>
    <row r="7" spans="1:3" ht="33" customHeight="1" thickBot="1" x14ac:dyDescent="0.3">
      <c r="B7" s="20" t="s">
        <v>31</v>
      </c>
      <c r="C7" s="21">
        <v>1250</v>
      </c>
    </row>
    <row r="8" spans="1:3" ht="33" customHeight="1" thickBot="1" x14ac:dyDescent="0.3">
      <c r="B8" s="20" t="s">
        <v>3</v>
      </c>
      <c r="C8" s="21">
        <v>3000</v>
      </c>
    </row>
    <row r="9" spans="1:3" ht="33" customHeight="1" thickBot="1" x14ac:dyDescent="0.3">
      <c r="B9" s="20" t="s">
        <v>5</v>
      </c>
      <c r="C9" s="21">
        <v>3125</v>
      </c>
    </row>
    <row r="10" spans="1:3" ht="33" customHeight="1" thickBot="1" x14ac:dyDescent="0.3">
      <c r="B10" s="20" t="s">
        <v>4</v>
      </c>
      <c r="C10" s="21">
        <v>487</v>
      </c>
    </row>
    <row r="11" spans="1:3" ht="33" customHeight="1" thickBot="1" x14ac:dyDescent="0.3">
      <c r="B11" s="5" t="s">
        <v>30</v>
      </c>
      <c r="C11" s="6">
        <v>500</v>
      </c>
    </row>
    <row r="12" spans="1:3" ht="33" customHeight="1" thickBot="1" x14ac:dyDescent="0.3">
      <c r="B12" s="5" t="s">
        <v>37</v>
      </c>
      <c r="C12" s="6">
        <v>15000</v>
      </c>
    </row>
    <row r="13" spans="1:3" ht="33" customHeight="1" thickBot="1" x14ac:dyDescent="0.3">
      <c r="B13" s="5" t="s">
        <v>38</v>
      </c>
      <c r="C13" s="6">
        <v>5000</v>
      </c>
    </row>
    <row r="14" spans="1:3" ht="33" customHeight="1" thickBot="1" x14ac:dyDescent="0.3">
      <c r="B14" s="22" t="s">
        <v>34</v>
      </c>
      <c r="C14" s="23">
        <v>2330.5132999999996</v>
      </c>
    </row>
    <row r="15" spans="1:3" ht="33" customHeight="1" thickBot="1" x14ac:dyDescent="0.3">
      <c r="A15" s="28">
        <v>1</v>
      </c>
      <c r="B15" s="3" t="s">
        <v>32</v>
      </c>
      <c r="C15" s="7">
        <v>41590.513299999999</v>
      </c>
    </row>
    <row r="16" spans="1:3" ht="33" customHeight="1" thickBot="1" x14ac:dyDescent="0.3">
      <c r="A16" s="28">
        <v>2</v>
      </c>
      <c r="B16" s="9" t="s">
        <v>36</v>
      </c>
      <c r="C16" s="27">
        <v>20000</v>
      </c>
    </row>
    <row r="17" spans="1:6" ht="33" customHeight="1" thickBot="1" x14ac:dyDescent="0.3">
      <c r="A17" s="28">
        <v>3</v>
      </c>
      <c r="B17" s="25" t="s">
        <v>59</v>
      </c>
      <c r="C17" s="26">
        <v>21590.513299999999</v>
      </c>
    </row>
    <row r="18" spans="1:6" ht="33" customHeight="1" thickBot="1" x14ac:dyDescent="0.3">
      <c r="A18" s="28">
        <v>4</v>
      </c>
      <c r="B18" s="32" t="s">
        <v>60</v>
      </c>
      <c r="C18" s="26">
        <f>ROUND(C17/100,0)*100</f>
        <v>21600</v>
      </c>
    </row>
    <row r="19" spans="1:6" ht="33" customHeight="1" thickBot="1" x14ac:dyDescent="0.3">
      <c r="A19" s="28">
        <v>5</v>
      </c>
      <c r="B19" s="5" t="s">
        <v>33</v>
      </c>
      <c r="C19" s="8">
        <v>3472</v>
      </c>
    </row>
    <row r="20" spans="1:6" ht="33" customHeight="1" thickBot="1" x14ac:dyDescent="0.3">
      <c r="A20" s="28">
        <v>6</v>
      </c>
      <c r="B20" s="24" t="s">
        <v>35</v>
      </c>
      <c r="C20" s="26">
        <v>25062.513299999999</v>
      </c>
    </row>
    <row r="21" spans="1:6" ht="33" customHeight="1" thickBot="1" x14ac:dyDescent="0.3">
      <c r="A21" s="28">
        <v>7</v>
      </c>
      <c r="B21" s="25" t="s">
        <v>61</v>
      </c>
      <c r="C21" s="26">
        <f>ROUND(C20/100,0)*100</f>
        <v>25100</v>
      </c>
    </row>
    <row r="22" spans="1:6" ht="33" customHeight="1" x14ac:dyDescent="0.25">
      <c r="A22" t="s">
        <v>57</v>
      </c>
      <c r="B22" s="10"/>
      <c r="C22" s="34"/>
    </row>
    <row r="23" spans="1:6" ht="33" customHeight="1" x14ac:dyDescent="0.25">
      <c r="B23" s="10"/>
      <c r="C23" s="34"/>
    </row>
    <row r="24" spans="1:6" ht="33" customHeight="1" x14ac:dyDescent="0.25">
      <c r="B24" s="10"/>
      <c r="C24" s="34"/>
    </row>
    <row r="25" spans="1:6" ht="33" customHeight="1" x14ac:dyDescent="0.25">
      <c r="B25" s="10"/>
      <c r="C25" s="34"/>
    </row>
    <row r="26" spans="1:6" ht="17.25" customHeight="1" x14ac:dyDescent="0.25">
      <c r="B26" s="10"/>
      <c r="C26" s="35"/>
    </row>
    <row r="27" spans="1:6" ht="15" customHeight="1" x14ac:dyDescent="0.25">
      <c r="B27" s="12" t="s">
        <v>11</v>
      </c>
      <c r="C27" s="36"/>
      <c r="D27" s="13"/>
    </row>
    <row r="28" spans="1:6" ht="15" customHeight="1" x14ac:dyDescent="0.25">
      <c r="B28" s="14" t="s">
        <v>12</v>
      </c>
      <c r="C28" s="36"/>
      <c r="D28" s="13"/>
    </row>
    <row r="29" spans="1:6" ht="15" customHeight="1" x14ac:dyDescent="0.25">
      <c r="B29" s="15" t="s">
        <v>13</v>
      </c>
      <c r="C29" s="37">
        <v>4711.2</v>
      </c>
      <c r="D29" s="2">
        <f>(C29*25%)</f>
        <v>1177.8</v>
      </c>
      <c r="F29" s="17"/>
    </row>
    <row r="30" spans="1:6" ht="15" customHeight="1" x14ac:dyDescent="0.25">
      <c r="B30" s="15" t="s">
        <v>14</v>
      </c>
      <c r="C30" s="37">
        <v>1620</v>
      </c>
      <c r="D30" s="2">
        <f t="shared" ref="D30" si="0">(C30*25%)</f>
        <v>405</v>
      </c>
      <c r="F30" s="17"/>
    </row>
    <row r="31" spans="1:6" ht="15" customHeight="1" x14ac:dyDescent="0.25">
      <c r="B31" s="15" t="s">
        <v>7</v>
      </c>
      <c r="C31" s="37">
        <v>1833</v>
      </c>
      <c r="D31" s="2">
        <f t="shared" ref="D31:D37" si="1">(C31*12.5%)</f>
        <v>229.125</v>
      </c>
      <c r="F31" s="17"/>
    </row>
    <row r="32" spans="1:6" ht="15" customHeight="1" x14ac:dyDescent="0.25">
      <c r="B32" s="15" t="s">
        <v>6</v>
      </c>
      <c r="C32" s="37">
        <v>1283</v>
      </c>
      <c r="D32" s="2">
        <f t="shared" si="1"/>
        <v>160.375</v>
      </c>
      <c r="F32" s="17"/>
    </row>
    <row r="33" spans="2:6" s="1" customFormat="1" ht="15" customHeight="1" x14ac:dyDescent="0.25">
      <c r="B33" s="15" t="s">
        <v>15</v>
      </c>
      <c r="C33" s="37">
        <v>2000</v>
      </c>
      <c r="D33" s="2">
        <f t="shared" si="1"/>
        <v>250</v>
      </c>
      <c r="F33" s="17"/>
    </row>
    <row r="34" spans="2:6" s="1" customFormat="1" ht="15" customHeight="1" x14ac:dyDescent="0.25">
      <c r="B34" s="15" t="s">
        <v>16</v>
      </c>
      <c r="C34" s="37">
        <v>5000</v>
      </c>
      <c r="D34" s="2">
        <f t="shared" si="1"/>
        <v>625</v>
      </c>
      <c r="F34" s="17"/>
    </row>
    <row r="35" spans="2:6" ht="15" customHeight="1" x14ac:dyDescent="0.25">
      <c r="B35" s="15" t="s">
        <v>17</v>
      </c>
      <c r="C35" s="37">
        <v>22752</v>
      </c>
      <c r="D35" s="2">
        <f t="shared" si="1"/>
        <v>2844</v>
      </c>
      <c r="F35" s="17"/>
    </row>
    <row r="36" spans="2:6" ht="15" customHeight="1" x14ac:dyDescent="0.25">
      <c r="B36" s="15" t="s">
        <v>18</v>
      </c>
      <c r="C36" s="37">
        <v>1128.0999999999999</v>
      </c>
      <c r="D36" s="2">
        <f t="shared" si="1"/>
        <v>141.01249999999999</v>
      </c>
      <c r="F36" s="17"/>
    </row>
    <row r="37" spans="2:6" ht="15" customHeight="1" x14ac:dyDescent="0.25">
      <c r="B37" s="15" t="s">
        <v>19</v>
      </c>
      <c r="C37" s="37">
        <v>4554</v>
      </c>
      <c r="D37" s="2">
        <f t="shared" si="1"/>
        <v>569.25</v>
      </c>
      <c r="F37" s="17"/>
    </row>
    <row r="38" spans="2:6" ht="15" customHeight="1" x14ac:dyDescent="0.25">
      <c r="B38" s="14" t="s">
        <v>20</v>
      </c>
      <c r="C38" s="38">
        <f>SUM(C29:C37)</f>
        <v>44881.299999999996</v>
      </c>
      <c r="D38" s="16">
        <f>SUM(D29:D37)</f>
        <v>6401.5625</v>
      </c>
      <c r="F38" s="18"/>
    </row>
    <row r="39" spans="2:6" s="1" customFormat="1" ht="15" customHeight="1" x14ac:dyDescent="0.25">
      <c r="B39" s="14" t="s">
        <v>21</v>
      </c>
      <c r="C39" s="36"/>
      <c r="D39" s="13"/>
    </row>
    <row r="40" spans="2:6" ht="15" customHeight="1" x14ac:dyDescent="0.25">
      <c r="B40" s="15" t="s">
        <v>22</v>
      </c>
      <c r="C40" s="37">
        <v>3666.6666666666652</v>
      </c>
      <c r="D40" s="2">
        <f>(C40*12.5%)</f>
        <v>458.33333333333314</v>
      </c>
      <c r="F40" s="17"/>
    </row>
    <row r="41" spans="2:6" ht="15" customHeight="1" x14ac:dyDescent="0.25">
      <c r="B41" s="15" t="s">
        <v>23</v>
      </c>
      <c r="C41" s="37">
        <v>1700</v>
      </c>
      <c r="D41" s="2">
        <f>(C41*25%)</f>
        <v>425</v>
      </c>
      <c r="F41" s="17"/>
    </row>
    <row r="42" spans="2:6" ht="15" customHeight="1" x14ac:dyDescent="0.25">
      <c r="B42" s="15" t="s">
        <v>9</v>
      </c>
      <c r="C42" s="37">
        <v>14507.91</v>
      </c>
      <c r="D42" s="2">
        <f>(C42*12.5%)</f>
        <v>1813.48875</v>
      </c>
      <c r="F42" s="17"/>
    </row>
    <row r="43" spans="2:6" ht="15" customHeight="1" x14ac:dyDescent="0.25">
      <c r="B43" s="15" t="s">
        <v>24</v>
      </c>
      <c r="C43" s="37">
        <v>7327.9</v>
      </c>
      <c r="D43" s="2">
        <f>(C43*20%)</f>
        <v>1465.58</v>
      </c>
      <c r="F43" s="17"/>
    </row>
    <row r="44" spans="2:6" s="1" customFormat="1" ht="15" customHeight="1" x14ac:dyDescent="0.25">
      <c r="B44" s="14" t="s">
        <v>25</v>
      </c>
      <c r="C44" s="38">
        <f>SUM(C40:C43)</f>
        <v>27202.476666666662</v>
      </c>
      <c r="D44" s="16">
        <f>SUM(D40:D43)</f>
        <v>4162.4020833333325</v>
      </c>
      <c r="F44" s="19"/>
    </row>
    <row r="45" spans="2:6" ht="15" customHeight="1" x14ac:dyDescent="0.25">
      <c r="B45" s="14" t="s">
        <v>26</v>
      </c>
      <c r="C45" s="36"/>
      <c r="D45" s="13"/>
      <c r="F45" s="18"/>
    </row>
    <row r="46" spans="2:6" ht="15" customHeight="1" x14ac:dyDescent="0.25">
      <c r="B46" s="15" t="s">
        <v>27</v>
      </c>
      <c r="C46" s="37">
        <v>5000</v>
      </c>
      <c r="D46" s="2">
        <f>(C46*25%)</f>
        <v>1250</v>
      </c>
    </row>
    <row r="47" spans="2:6" s="1" customFormat="1" ht="15" customHeight="1" x14ac:dyDescent="0.25">
      <c r="B47" s="14" t="s">
        <v>28</v>
      </c>
      <c r="C47" s="38">
        <v>5000</v>
      </c>
      <c r="D47" s="16">
        <v>1250</v>
      </c>
    </row>
    <row r="48" spans="2:6" ht="15" customHeight="1" x14ac:dyDescent="0.25">
      <c r="B48" s="12" t="s">
        <v>29</v>
      </c>
      <c r="C48" s="38">
        <f>SUM(C38+C44+C47)</f>
        <v>77083.776666666658</v>
      </c>
      <c r="D48" s="16">
        <f>SUM(D38+D44+D47)</f>
        <v>11813.964583333332</v>
      </c>
    </row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1">
    <mergeCell ref="B3:C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00071F-8522-4214-8375-803D724B70E7}">
  <dimension ref="A1:C21"/>
  <sheetViews>
    <sheetView workbookViewId="0">
      <selection activeCell="B7" sqref="B7"/>
    </sheetView>
  </sheetViews>
  <sheetFormatPr defaultRowHeight="15" x14ac:dyDescent="0.25"/>
  <cols>
    <col min="1" max="1" width="3.42578125" bestFit="1" customWidth="1"/>
    <col min="2" max="2" width="64" bestFit="1" customWidth="1"/>
    <col min="3" max="3" width="9.140625" style="29"/>
  </cols>
  <sheetData>
    <row r="1" spans="1:3" x14ac:dyDescent="0.25">
      <c r="B1" t="s">
        <v>39</v>
      </c>
    </row>
    <row r="3" spans="1:3" x14ac:dyDescent="0.25">
      <c r="B3" t="s">
        <v>40</v>
      </c>
    </row>
    <row r="4" spans="1:3" x14ac:dyDescent="0.25">
      <c r="A4" t="s">
        <v>41</v>
      </c>
      <c r="B4" t="s">
        <v>42</v>
      </c>
      <c r="C4" s="29">
        <f>ROUND('SANTA CATERINA'!C17/100,0)*100</f>
        <v>21600</v>
      </c>
    </row>
    <row r="5" spans="1:3" x14ac:dyDescent="0.25">
      <c r="A5" t="s">
        <v>43</v>
      </c>
      <c r="B5" t="s">
        <v>44</v>
      </c>
      <c r="C5" s="29">
        <f>C4-C6</f>
        <v>19600</v>
      </c>
    </row>
    <row r="6" spans="1:3" x14ac:dyDescent="0.25">
      <c r="A6" t="s">
        <v>45</v>
      </c>
      <c r="B6" t="s">
        <v>58</v>
      </c>
      <c r="C6" s="29">
        <v>2000</v>
      </c>
    </row>
    <row r="7" spans="1:3" x14ac:dyDescent="0.25">
      <c r="A7" t="s">
        <v>46</v>
      </c>
      <c r="B7" t="s">
        <v>47</v>
      </c>
      <c r="C7" s="29">
        <v>400</v>
      </c>
    </row>
    <row r="8" spans="1:3" x14ac:dyDescent="0.25">
      <c r="A8" t="s">
        <v>48</v>
      </c>
      <c r="B8" t="s">
        <v>49</v>
      </c>
      <c r="C8" s="29">
        <f>C5+C7</f>
        <v>20000</v>
      </c>
    </row>
    <row r="10" spans="1:3" x14ac:dyDescent="0.25">
      <c r="B10" t="s">
        <v>50</v>
      </c>
    </row>
    <row r="11" spans="1:3" x14ac:dyDescent="0.25">
      <c r="A11" t="s">
        <v>41</v>
      </c>
      <c r="B11" t="s">
        <v>51</v>
      </c>
      <c r="C11" s="29">
        <f>ROUND('SANTA CATERINA'!C20/100,0)*100</f>
        <v>25100</v>
      </c>
    </row>
    <row r="12" spans="1:3" x14ac:dyDescent="0.25">
      <c r="A12" t="s">
        <v>43</v>
      </c>
      <c r="B12" t="s">
        <v>44</v>
      </c>
      <c r="C12" s="29">
        <f>C11+C13</f>
        <v>27100</v>
      </c>
    </row>
    <row r="13" spans="1:3" x14ac:dyDescent="0.25">
      <c r="A13" t="s">
        <v>45</v>
      </c>
      <c r="B13" t="s">
        <v>52</v>
      </c>
      <c r="C13" s="29">
        <v>2000</v>
      </c>
    </row>
    <row r="14" spans="1:3" x14ac:dyDescent="0.25">
      <c r="A14" t="s">
        <v>46</v>
      </c>
      <c r="B14" t="s">
        <v>53</v>
      </c>
      <c r="C14" s="29">
        <v>400</v>
      </c>
    </row>
    <row r="15" spans="1:3" x14ac:dyDescent="0.25">
      <c r="A15" t="s">
        <v>48</v>
      </c>
      <c r="B15" t="s">
        <v>54</v>
      </c>
      <c r="C15" s="29">
        <f>C12-C14</f>
        <v>26700</v>
      </c>
    </row>
    <row r="17" spans="1:3" x14ac:dyDescent="0.25">
      <c r="B17" t="s">
        <v>55</v>
      </c>
    </row>
    <row r="18" spans="1:3" x14ac:dyDescent="0.25">
      <c r="A18" t="s">
        <v>41</v>
      </c>
      <c r="B18" t="s">
        <v>42</v>
      </c>
      <c r="C18" s="29">
        <f>C4</f>
        <v>21600</v>
      </c>
    </row>
    <row r="19" spans="1:3" x14ac:dyDescent="0.25">
      <c r="A19" t="s">
        <v>43</v>
      </c>
      <c r="B19" t="s">
        <v>51</v>
      </c>
      <c r="C19" s="29">
        <f>C11</f>
        <v>25100</v>
      </c>
    </row>
    <row r="20" spans="1:3" x14ac:dyDescent="0.25">
      <c r="A20" t="s">
        <v>45</v>
      </c>
      <c r="B20" t="s">
        <v>44</v>
      </c>
      <c r="C20" s="29">
        <v>23000</v>
      </c>
    </row>
    <row r="21" spans="1:3" x14ac:dyDescent="0.25">
      <c r="A21" t="s">
        <v>46</v>
      </c>
      <c r="B21" t="s">
        <v>56</v>
      </c>
      <c r="C21" s="29">
        <f>C20</f>
        <v>23000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SANTA CATERINA</vt:lpstr>
      <vt:lpstr>ESEMPI</vt:lpstr>
      <vt:lpstr>ESEMPI!Area_stampa</vt:lpstr>
      <vt:lpstr>'SANTA CATERINA'!Area_stampa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utente11</dc:creator>
  <cp:lastModifiedBy>Luca Dentis</cp:lastModifiedBy>
  <cp:lastPrinted>2022-05-04T14:35:52Z</cp:lastPrinted>
  <dcterms:created xsi:type="dcterms:W3CDTF">2022-04-21T12:51:22Z</dcterms:created>
  <dcterms:modified xsi:type="dcterms:W3CDTF">2022-05-05T04:44:38Z</dcterms:modified>
</cp:coreProperties>
</file>